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0" windowWidth="28800" windowHeight="12105"/>
  </bookViews>
  <sheets>
    <sheet name="산출내역서" sheetId="8" r:id="rId1"/>
  </sheets>
  <definedNames>
    <definedName name="_xlnm._FilterDatabase" localSheetId="0" hidden="1">산출내역서!#REF!</definedName>
    <definedName name="_xlnm.Print_Area" localSheetId="0">산출내역서!$A$1:$H$55</definedName>
  </definedNames>
  <calcPr calcId="145621"/>
</workbook>
</file>

<file path=xl/calcChain.xml><?xml version="1.0" encoding="utf-8"?>
<calcChain xmlns="http://schemas.openxmlformats.org/spreadsheetml/2006/main">
  <c r="B14" i="8" l="1"/>
  <c r="B13" i="8"/>
  <c r="B55" i="8"/>
  <c r="H52" i="8" l="1"/>
  <c r="H51" i="8"/>
  <c r="H50" i="8"/>
  <c r="H46" i="8"/>
  <c r="H45" i="8"/>
  <c r="H44" i="8"/>
  <c r="H40" i="8"/>
  <c r="H41" i="8" s="1"/>
  <c r="B38" i="8" s="1"/>
  <c r="B9" i="8" s="1"/>
  <c r="H36" i="8"/>
  <c r="H35" i="8"/>
  <c r="H34" i="8"/>
  <c r="C29" i="8"/>
  <c r="E24" i="8"/>
  <c r="E23" i="8"/>
  <c r="E22" i="8"/>
  <c r="E21" i="8"/>
  <c r="A13" i="8"/>
  <c r="A12" i="8"/>
  <c r="A9" i="8"/>
  <c r="A8" i="8"/>
  <c r="H53" i="8" l="1"/>
  <c r="B48" i="8" s="1"/>
  <c r="B11" i="8" s="1"/>
  <c r="H47" i="8"/>
  <c r="B42" i="8" s="1"/>
  <c r="B10" i="8" s="1"/>
  <c r="H37" i="8"/>
  <c r="B32" i="8" s="1"/>
  <c r="B8" i="8" s="1"/>
  <c r="F21" i="8"/>
  <c r="G21" i="8" s="1"/>
  <c r="H21" i="8" s="1"/>
  <c r="D27" i="8" s="1"/>
  <c r="H27" i="8" s="1"/>
  <c r="F22" i="8"/>
  <c r="G22" i="8" s="1"/>
  <c r="H22" i="8" s="1"/>
  <c r="F23" i="8"/>
  <c r="G23" i="8" s="1"/>
  <c r="H23" i="8" s="1"/>
  <c r="D28" i="8" s="1"/>
  <c r="H28" i="8" s="1"/>
  <c r="B5" i="8" s="1"/>
  <c r="F24" i="8"/>
  <c r="G24" i="8" s="1"/>
  <c r="H24" i="8" s="1"/>
  <c r="D29" i="8" s="1"/>
  <c r="H29" i="8" s="1"/>
  <c r="B6" i="8" s="1"/>
  <c r="B7" i="8" l="1"/>
  <c r="B31" i="8"/>
  <c r="H30" i="8"/>
  <c r="B19" i="8" s="1"/>
  <c r="B4" i="8"/>
  <c r="B54" i="8" l="1"/>
  <c r="B12" i="8" s="1"/>
  <c r="B3" i="8"/>
  <c r="B15" i="8" l="1"/>
  <c r="B16" i="8" s="1"/>
  <c r="C7" i="8"/>
  <c r="C12" i="8"/>
  <c r="C3" i="8"/>
  <c r="C13" i="8"/>
</calcChain>
</file>

<file path=xl/sharedStrings.xml><?xml version="1.0" encoding="utf-8"?>
<sst xmlns="http://schemas.openxmlformats.org/spreadsheetml/2006/main" count="94" uniqueCount="67">
  <si>
    <t>책임연구원</t>
    <phoneticPr fontId="2" type="noConversion"/>
  </si>
  <si>
    <t>연구원</t>
    <phoneticPr fontId="2" type="noConversion"/>
  </si>
  <si>
    <t>연구보조원</t>
    <phoneticPr fontId="2" type="noConversion"/>
  </si>
  <si>
    <t>인원</t>
    <phoneticPr fontId="2" type="noConversion"/>
  </si>
  <si>
    <t>비고</t>
    <phoneticPr fontId="2" type="noConversion"/>
  </si>
  <si>
    <t>2. 경비</t>
    <phoneticPr fontId="2" type="noConversion"/>
  </si>
  <si>
    <t>참여율</t>
    <phoneticPr fontId="2" type="noConversion"/>
  </si>
  <si>
    <t>1. 인건비</t>
    <phoneticPr fontId="2" type="noConversion"/>
  </si>
  <si>
    <t xml:space="preserve"> 연구보조원</t>
    <phoneticPr fontId="2" type="noConversion"/>
  </si>
  <si>
    <t>총원가 x 10%</t>
    <phoneticPr fontId="2" type="noConversion"/>
  </si>
  <si>
    <t>총원가 + 부가세</t>
    <phoneticPr fontId="2" type="noConversion"/>
  </si>
  <si>
    <t>※ 세부 산출 내역</t>
    <phoneticPr fontId="2" type="noConversion"/>
  </si>
  <si>
    <t>구분</t>
    <phoneticPr fontId="2" type="noConversion"/>
  </si>
  <si>
    <t xml:space="preserve"> 책임연구원</t>
    <phoneticPr fontId="2" type="noConversion"/>
  </si>
  <si>
    <t>인건비 산정내역</t>
    <phoneticPr fontId="2" type="noConversion"/>
  </si>
  <si>
    <t>단가</t>
    <phoneticPr fontId="2" type="noConversion"/>
  </si>
  <si>
    <t>투입월</t>
    <phoneticPr fontId="2" type="noConversion"/>
  </si>
  <si>
    <t>소계</t>
    <phoneticPr fontId="2" type="noConversion"/>
  </si>
  <si>
    <t>금액</t>
    <phoneticPr fontId="2" type="noConversion"/>
  </si>
  <si>
    <t>구성비(%)</t>
    <phoneticPr fontId="2" type="noConversion"/>
  </si>
  <si>
    <t>기준단가</t>
    <phoneticPr fontId="2" type="noConversion"/>
  </si>
  <si>
    <t>상여금</t>
    <phoneticPr fontId="2" type="noConversion"/>
  </si>
  <si>
    <t>퇴직급여충당금</t>
    <phoneticPr fontId="2" type="noConversion"/>
  </si>
  <si>
    <t>합계
(참여율 50%)</t>
    <phoneticPr fontId="2" type="noConversion"/>
  </si>
  <si>
    <t>합계
(참여율 100%)</t>
    <phoneticPr fontId="2" type="noConversion"/>
  </si>
  <si>
    <t>산출금액</t>
    <phoneticPr fontId="2" type="noConversion"/>
  </si>
  <si>
    <t>횟수</t>
    <phoneticPr fontId="2" type="noConversion"/>
  </si>
  <si>
    <t>1명</t>
    <phoneticPr fontId="2" type="noConversion"/>
  </si>
  <si>
    <t>4. 총원가</t>
    <phoneticPr fontId="2" type="noConversion"/>
  </si>
  <si>
    <t>5. 부가세 (10%)</t>
    <phoneticPr fontId="2" type="noConversion"/>
  </si>
  <si>
    <t>6. 도급액</t>
    <phoneticPr fontId="2" type="noConversion"/>
  </si>
  <si>
    <t>3. 일반관리비</t>
    <phoneticPr fontId="2" type="noConversion"/>
  </si>
  <si>
    <t>4. 이윤</t>
    <phoneticPr fontId="2" type="noConversion"/>
  </si>
  <si>
    <t>다. 회의비</t>
    <phoneticPr fontId="2" type="noConversion"/>
  </si>
  <si>
    <t>명수</t>
    <phoneticPr fontId="2" type="noConversion"/>
  </si>
  <si>
    <t>연구원 회의비</t>
    <phoneticPr fontId="2" type="noConversion"/>
  </si>
  <si>
    <t>라. 여비교통비</t>
    <phoneticPr fontId="2" type="noConversion"/>
  </si>
  <si>
    <t>(1+2)의 6%</t>
    <phoneticPr fontId="2" type="noConversion"/>
  </si>
  <si>
    <t>전산소모품</t>
    <phoneticPr fontId="2" type="noConversion"/>
  </si>
  <si>
    <t>원가산출내역서</t>
    <phoneticPr fontId="2" type="noConversion"/>
  </si>
  <si>
    <t>* 상기단가는 기획재정부의 2022년 학술연구용역 인건비 기준 단가
* 1개월 22일로 하여 용역 참여율 50%로 산정한 기준단가임
* 상여금(월)=(기준단가*400%)*1/12
* 퇴직급여충당금(월) =(기준단가+상여금)*1/12</t>
    <phoneticPr fontId="2" type="noConversion"/>
  </si>
  <si>
    <t>가. 유인물비</t>
    <phoneticPr fontId="2" type="noConversion"/>
  </si>
  <si>
    <t>나. 전산처리비</t>
    <phoneticPr fontId="2" type="noConversion"/>
  </si>
  <si>
    <t>라. 국내여비</t>
    <phoneticPr fontId="2" type="noConversion"/>
  </si>
  <si>
    <t>보고회(착수/중간/최종)</t>
    <phoneticPr fontId="2" type="noConversion"/>
  </si>
  <si>
    <t>워크숍</t>
    <phoneticPr fontId="2" type="noConversion"/>
  </si>
  <si>
    <t>*보고회 및 회의를 위해 소요되는 경비를 기준으로 단가 산정</t>
    <phoneticPr fontId="2" type="noConversion"/>
  </si>
  <si>
    <t>숙박비</t>
    <phoneticPr fontId="2" type="noConversion"/>
  </si>
  <si>
    <t>일비 및 식비</t>
    <phoneticPr fontId="2" type="noConversion"/>
  </si>
  <si>
    <t>*&lt;공무원여비규정&gt;제10조(철도운임의 지급)에 따라 KTX 운임을 기준으로 단가 산정
*요금 및 출장지는 업무에 따라 변경</t>
    <phoneticPr fontId="2" type="noConversion"/>
  </si>
  <si>
    <t>면수</t>
    <phoneticPr fontId="2" type="noConversion"/>
  </si>
  <si>
    <t>인쇄부수</t>
    <phoneticPr fontId="2" type="noConversion"/>
  </si>
  <si>
    <t>자료복사비</t>
    <phoneticPr fontId="2" type="noConversion"/>
  </si>
  <si>
    <t>보고서(착수)</t>
    <phoneticPr fontId="2" type="noConversion"/>
  </si>
  <si>
    <t>보고서(중간/최종)</t>
    <phoneticPr fontId="2" type="noConversion"/>
  </si>
  <si>
    <t>보고서 산정내역 = 단가 x 면수 x 인쇄부수</t>
    <phoneticPr fontId="2" type="noConversion"/>
  </si>
  <si>
    <t>*자료처리를 위한 컴퓨터 사용료와 그 부대비용으로 단가 산정</t>
    <phoneticPr fontId="2" type="noConversion"/>
  </si>
  <si>
    <t>회의비 산정내역 = 보고회 (4명 x 30,000원 x 3회) + 연구원회의비 (4명 x 30,000원 x 6회) + 워크숍 (4명 x 30,000원 x 6회)</t>
    <phoneticPr fontId="2" type="noConversion"/>
  </si>
  <si>
    <t>국내여비 산정내역 = 교통비(4명 x 18,500원 x 2(왕복)x 3회) + 숙박비(4명 x 50,000원 x 3회) + 일비 및 식비(4명 x 40,000원 x 2일 x 3회)</t>
    <phoneticPr fontId="2" type="noConversion"/>
  </si>
  <si>
    <t>2명</t>
    <phoneticPr fontId="2" type="noConversion"/>
  </si>
  <si>
    <t>1명</t>
    <phoneticPr fontId="2" type="noConversion"/>
  </si>
  <si>
    <t xml:space="preserve"> 연구원</t>
    <phoneticPr fontId="2" type="noConversion"/>
  </si>
  <si>
    <t>40원 x 100면 x 4명 x 5개월</t>
    <phoneticPr fontId="2" type="noConversion"/>
  </si>
  <si>
    <t>전산소모품 = 180,000원 x 5개월</t>
    <phoneticPr fontId="2" type="noConversion"/>
  </si>
  <si>
    <t>교통비(수서-평택지제)</t>
    <phoneticPr fontId="2" type="noConversion"/>
  </si>
  <si>
    <t>(1+2+3)의 8.35%</t>
    <phoneticPr fontId="2" type="noConversion"/>
  </si>
  <si>
    <t>1+2+3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</si>
</sst>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1" formatCode="_-* #,##0_-;\-* #,##0_-;_-* &quot;-&quot;_-;_-@_-"/>
    <numFmt numFmtId="43" formatCode="_-* #,##0.00_-;\-* #,##0.00_-;_-* &quot;-&quot;??_-;_-@_-"/>
    <numFmt numFmtId="176" formatCode="_-* #,##0_-;\-* #,##0_-;_-* &quot;-&quot;??_-;_-@_-"/>
    <numFmt numFmtId="177" formatCode="0.0_ "/>
    <numFmt numFmtId="178" formatCode="_-* #,##0.0_-;\-* #,##0.0_-;_-* &quot;-&quot;?_-;_-@_-"/>
    <numFmt numFmtId="179" formatCode="_-* #,##0.0_-;\-* #,##0.0_-;_-* &quot;-&quot;??_-;_-@_-"/>
    <numFmt numFmtId="180" formatCode="0.00_ "/>
    <numFmt numFmtId="181" formatCode="_-* #,##0.0_-;\-* #,##0.0_-;_-* &quot;-&quot;_-;_-@_-"/>
    <numFmt numFmtId="182" formatCode="0.000000%"/>
  </numFmts>
  <fonts count="16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b/>
      <sz val="9"/>
      <color indexed="12"/>
      <name val="맑은 고딕"/>
      <family val="3"/>
      <charset val="129"/>
      <scheme val="minor"/>
    </font>
    <font>
      <b/>
      <sz val="9"/>
      <color indexed="14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b/>
      <sz val="8"/>
      <name val="맑은 고딕"/>
      <family val="3"/>
      <charset val="129"/>
      <scheme val="minor"/>
    </font>
    <font>
      <b/>
      <sz val="8"/>
      <color indexed="12"/>
      <name val="맑은 고딕"/>
      <family val="3"/>
      <charset val="129"/>
      <scheme val="minor"/>
    </font>
    <font>
      <b/>
      <sz val="16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b/>
      <sz val="9"/>
      <color rgb="FF0000FF"/>
      <name val="맑은 고딕"/>
      <family val="3"/>
      <charset val="129"/>
      <scheme val="minor"/>
    </font>
    <font>
      <sz val="8"/>
      <color rgb="FFFF0000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indexed="22"/>
        <bgColor indexed="64"/>
      </patternFill>
    </fill>
  </fills>
  <borders count="4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</cellStyleXfs>
  <cellXfs count="106">
    <xf numFmtId="0" fontId="0" fillId="0" borderId="0" xfId="0">
      <alignment vertical="center"/>
    </xf>
    <xf numFmtId="0" fontId="4" fillId="0" borderId="0" xfId="0" applyFont="1">
      <alignment vertical="center"/>
    </xf>
    <xf numFmtId="0" fontId="6" fillId="0" borderId="29" xfId="0" applyFont="1" applyBorder="1">
      <alignment vertical="center"/>
    </xf>
    <xf numFmtId="41" fontId="6" fillId="0" borderId="30" xfId="1" applyNumberFormat="1" applyFont="1" applyBorder="1">
      <alignment vertical="center"/>
    </xf>
    <xf numFmtId="0" fontId="5" fillId="0" borderId="2" xfId="0" applyFont="1" applyBorder="1">
      <alignment vertical="center"/>
    </xf>
    <xf numFmtId="41" fontId="5" fillId="0" borderId="1" xfId="1" applyNumberFormat="1" applyFont="1" applyBorder="1">
      <alignment vertical="center"/>
    </xf>
    <xf numFmtId="177" fontId="5" fillId="0" borderId="1" xfId="0" applyNumberFormat="1" applyFont="1" applyBorder="1">
      <alignment vertical="center"/>
    </xf>
    <xf numFmtId="0" fontId="6" fillId="0" borderId="2" xfId="0" applyFont="1" applyBorder="1">
      <alignment vertical="center"/>
    </xf>
    <xf numFmtId="41" fontId="6" fillId="0" borderId="1" xfId="1" applyNumberFormat="1" applyFont="1" applyBorder="1">
      <alignment vertical="center"/>
    </xf>
    <xf numFmtId="0" fontId="7" fillId="0" borderId="2" xfId="0" applyFont="1" applyBorder="1">
      <alignment vertical="center"/>
    </xf>
    <xf numFmtId="41" fontId="7" fillId="0" borderId="1" xfId="1" applyNumberFormat="1" applyFont="1" applyBorder="1">
      <alignment vertical="center"/>
    </xf>
    <xf numFmtId="41" fontId="4" fillId="0" borderId="0" xfId="0" applyNumberFormat="1" applyFont="1">
      <alignment vertical="center"/>
    </xf>
    <xf numFmtId="0" fontId="8" fillId="0" borderId="2" xfId="0" applyFont="1" applyFill="1" applyBorder="1">
      <alignment vertical="center"/>
    </xf>
    <xf numFmtId="41" fontId="8" fillId="0" borderId="1" xfId="0" applyNumberFormat="1" applyFont="1" applyFill="1" applyBorder="1">
      <alignment vertical="center"/>
    </xf>
    <xf numFmtId="0" fontId="4" fillId="0" borderId="1" xfId="0" applyFont="1" applyBorder="1">
      <alignment vertical="center"/>
    </xf>
    <xf numFmtId="0" fontId="8" fillId="0" borderId="4" xfId="0" applyFont="1" applyFill="1" applyBorder="1">
      <alignment vertical="center"/>
    </xf>
    <xf numFmtId="41" fontId="8" fillId="0" borderId="5" xfId="0" applyNumberFormat="1" applyFont="1" applyFill="1" applyBorder="1">
      <alignment vertical="center"/>
    </xf>
    <xf numFmtId="0" fontId="4" fillId="0" borderId="5" xfId="0" applyFont="1" applyBorder="1">
      <alignment vertical="center"/>
    </xf>
    <xf numFmtId="0" fontId="9" fillId="0" borderId="0" xfId="0" applyFont="1" applyFill="1">
      <alignment vertical="center"/>
    </xf>
    <xf numFmtId="41" fontId="8" fillId="0" borderId="0" xfId="0" applyNumberFormat="1" applyFont="1" applyFill="1">
      <alignment vertical="center"/>
    </xf>
    <xf numFmtId="0" fontId="10" fillId="2" borderId="13" xfId="0" applyFont="1" applyFill="1" applyBorder="1" applyAlignment="1">
      <alignment horizontal="left" vertical="center"/>
    </xf>
    <xf numFmtId="41" fontId="10" fillId="2" borderId="14" xfId="0" applyNumberFormat="1" applyFont="1" applyFill="1" applyBorder="1" applyAlignment="1">
      <alignment horizontal="center" vertical="center"/>
    </xf>
    <xf numFmtId="0" fontId="4" fillId="0" borderId="15" xfId="0" applyFont="1" applyBorder="1">
      <alignment vertical="center"/>
    </xf>
    <xf numFmtId="41" fontId="4" fillId="0" borderId="1" xfId="1" applyFont="1" applyBorder="1">
      <alignment vertical="center"/>
    </xf>
    <xf numFmtId="41" fontId="4" fillId="0" borderId="1" xfId="0" applyNumberFormat="1" applyFont="1" applyBorder="1">
      <alignment vertical="center"/>
    </xf>
    <xf numFmtId="176" fontId="4" fillId="0" borderId="1" xfId="0" applyNumberFormat="1" applyFont="1" applyBorder="1">
      <alignment vertical="center"/>
    </xf>
    <xf numFmtId="179" fontId="4" fillId="0" borderId="1" xfId="0" applyNumberFormat="1" applyFont="1" applyBorder="1">
      <alignment vertical="center"/>
    </xf>
    <xf numFmtId="179" fontId="4" fillId="0" borderId="3" xfId="0" applyNumberFormat="1" applyFont="1" applyBorder="1">
      <alignment vertical="center"/>
    </xf>
    <xf numFmtId="0" fontId="10" fillId="0" borderId="1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9" fontId="4" fillId="0" borderId="1" xfId="0" applyNumberFormat="1" applyFont="1" applyBorder="1">
      <alignment vertical="center"/>
    </xf>
    <xf numFmtId="43" fontId="4" fillId="0" borderId="0" xfId="0" applyNumberFormat="1" applyFont="1">
      <alignment vertical="center"/>
    </xf>
    <xf numFmtId="180" fontId="4" fillId="0" borderId="0" xfId="0" applyNumberFormat="1" applyFont="1">
      <alignment vertical="center"/>
    </xf>
    <xf numFmtId="41" fontId="4" fillId="0" borderId="11" xfId="0" applyNumberFormat="1" applyFont="1" applyBorder="1">
      <alignment vertical="center"/>
    </xf>
    <xf numFmtId="0" fontId="10" fillId="0" borderId="1" xfId="0" applyFont="1" applyFill="1" applyBorder="1">
      <alignment vertical="center"/>
    </xf>
    <xf numFmtId="41" fontId="10" fillId="0" borderId="1" xfId="0" applyNumberFormat="1" applyFont="1" applyBorder="1">
      <alignment vertical="center"/>
    </xf>
    <xf numFmtId="0" fontId="10" fillId="0" borderId="1" xfId="0" applyFont="1" applyBorder="1">
      <alignment vertical="center"/>
    </xf>
    <xf numFmtId="9" fontId="10" fillId="0" borderId="1" xfId="0" applyNumberFormat="1" applyFont="1" applyBorder="1">
      <alignment vertical="center"/>
    </xf>
    <xf numFmtId="41" fontId="10" fillId="3" borderId="3" xfId="0" applyNumberFormat="1" applyFont="1" applyFill="1" applyBorder="1">
      <alignment vertical="center"/>
    </xf>
    <xf numFmtId="0" fontId="10" fillId="2" borderId="21" xfId="0" applyFont="1" applyFill="1" applyBorder="1">
      <alignment vertical="center"/>
    </xf>
    <xf numFmtId="41" fontId="10" fillId="2" borderId="22" xfId="0" applyNumberFormat="1" applyFont="1" applyFill="1" applyBorder="1">
      <alignment vertical="center"/>
    </xf>
    <xf numFmtId="0" fontId="4" fillId="0" borderId="23" xfId="0" applyFont="1" applyBorder="1">
      <alignment vertical="center"/>
    </xf>
    <xf numFmtId="0" fontId="4" fillId="0" borderId="24" xfId="0" applyFont="1" applyBorder="1">
      <alignment vertical="center"/>
    </xf>
    <xf numFmtId="0" fontId="4" fillId="0" borderId="25" xfId="0" applyFont="1" applyBorder="1">
      <alignment vertical="center"/>
    </xf>
    <xf numFmtId="0" fontId="10" fillId="0" borderId="17" xfId="0" applyFont="1" applyBorder="1">
      <alignment vertical="center"/>
    </xf>
    <xf numFmtId="41" fontId="10" fillId="0" borderId="12" xfId="0" applyNumberFormat="1" applyFont="1" applyBorder="1">
      <alignment vertical="center"/>
    </xf>
    <xf numFmtId="0" fontId="11" fillId="0" borderId="19" xfId="0" applyFont="1" applyFill="1" applyBorder="1">
      <alignment vertical="center"/>
    </xf>
    <xf numFmtId="0" fontId="4" fillId="0" borderId="19" xfId="0" applyFont="1" applyBorder="1">
      <alignment vertical="center"/>
    </xf>
    <xf numFmtId="0" fontId="4" fillId="0" borderId="20" xfId="0" applyFont="1" applyBorder="1">
      <alignment vertical="center"/>
    </xf>
    <xf numFmtId="0" fontId="4" fillId="0" borderId="16" xfId="0" applyFont="1" applyBorder="1">
      <alignment vertical="center"/>
    </xf>
    <xf numFmtId="0" fontId="4" fillId="0" borderId="1" xfId="0" applyFont="1" applyFill="1" applyBorder="1">
      <alignment vertical="center"/>
    </xf>
    <xf numFmtId="41" fontId="4" fillId="0" borderId="3" xfId="1" applyFont="1" applyBorder="1">
      <alignment vertical="center"/>
    </xf>
    <xf numFmtId="0" fontId="4" fillId="0" borderId="6" xfId="0" applyFont="1" applyBorder="1">
      <alignment vertical="center"/>
    </xf>
    <xf numFmtId="0" fontId="10" fillId="2" borderId="4" xfId="0" applyFont="1" applyFill="1" applyBorder="1">
      <alignment vertical="center"/>
    </xf>
    <xf numFmtId="41" fontId="10" fillId="2" borderId="5" xfId="0" applyNumberFormat="1" applyFont="1" applyFill="1" applyBorder="1">
      <alignment vertical="center"/>
    </xf>
    <xf numFmtId="41" fontId="10" fillId="0" borderId="5" xfId="1" applyFont="1" applyBorder="1">
      <alignment vertical="center"/>
    </xf>
    <xf numFmtId="0" fontId="10" fillId="0" borderId="5" xfId="0" applyFont="1" applyBorder="1">
      <alignment vertical="center"/>
    </xf>
    <xf numFmtId="41" fontId="10" fillId="0" borderId="18" xfId="0" applyNumberFormat="1" applyFont="1" applyBorder="1">
      <alignment vertical="center"/>
    </xf>
    <xf numFmtId="176" fontId="4" fillId="0" borderId="0" xfId="0" applyNumberFormat="1" applyFont="1">
      <alignment vertical="center"/>
    </xf>
    <xf numFmtId="178" fontId="4" fillId="0" borderId="0" xfId="0" applyNumberFormat="1" applyFont="1">
      <alignment vertical="center"/>
    </xf>
    <xf numFmtId="0" fontId="13" fillId="4" borderId="8" xfId="0" applyFont="1" applyFill="1" applyBorder="1" applyAlignment="1">
      <alignment horizontal="center" vertical="center"/>
    </xf>
    <xf numFmtId="0" fontId="13" fillId="4" borderId="9" xfId="0" applyFont="1" applyFill="1" applyBorder="1" applyAlignment="1">
      <alignment horizontal="center" vertical="center"/>
    </xf>
    <xf numFmtId="0" fontId="10" fillId="4" borderId="7" xfId="0" applyFont="1" applyFill="1" applyBorder="1" applyAlignment="1">
      <alignment horizontal="center" vertical="center"/>
    </xf>
    <xf numFmtId="0" fontId="10" fillId="4" borderId="10" xfId="0" applyFont="1" applyFill="1" applyBorder="1" applyAlignment="1">
      <alignment horizontal="center" vertical="center"/>
    </xf>
    <xf numFmtId="0" fontId="10" fillId="4" borderId="3" xfId="0" applyFont="1" applyFill="1" applyBorder="1" applyAlignment="1">
      <alignment horizontal="center" vertical="center"/>
    </xf>
    <xf numFmtId="0" fontId="10" fillId="4" borderId="1" xfId="0" applyFont="1" applyFill="1" applyBorder="1" applyAlignment="1">
      <alignment horizontal="center" vertical="center"/>
    </xf>
    <xf numFmtId="181" fontId="5" fillId="0" borderId="1" xfId="0" applyNumberFormat="1" applyFont="1" applyBorder="1">
      <alignment vertical="center"/>
    </xf>
    <xf numFmtId="41" fontId="4" fillId="0" borderId="11" xfId="1" applyNumberFormat="1" applyFont="1" applyBorder="1">
      <alignment vertical="center"/>
    </xf>
    <xf numFmtId="41" fontId="4" fillId="0" borderId="12" xfId="0" applyNumberFormat="1" applyFont="1" applyBorder="1" applyAlignment="1">
      <alignment vertical="center"/>
    </xf>
    <xf numFmtId="41" fontId="4" fillId="0" borderId="11" xfId="0" applyNumberFormat="1" applyFont="1" applyBorder="1" applyAlignment="1">
      <alignment vertical="center"/>
    </xf>
    <xf numFmtId="41" fontId="4" fillId="0" borderId="7" xfId="0" applyNumberFormat="1" applyFont="1" applyBorder="1" applyAlignment="1">
      <alignment vertical="center"/>
    </xf>
    <xf numFmtId="182" fontId="4" fillId="0" borderId="0" xfId="4" applyNumberFormat="1" applyFont="1">
      <alignment vertical="center"/>
    </xf>
    <xf numFmtId="41" fontId="4" fillId="0" borderId="3" xfId="0" applyNumberFormat="1" applyFont="1" applyFill="1" applyBorder="1">
      <alignment vertical="center"/>
    </xf>
    <xf numFmtId="0" fontId="6" fillId="0" borderId="35" xfId="0" applyFont="1" applyBorder="1">
      <alignment vertical="center"/>
    </xf>
    <xf numFmtId="0" fontId="5" fillId="0" borderId="28" xfId="0" applyFont="1" applyBorder="1">
      <alignment vertical="center"/>
    </xf>
    <xf numFmtId="0" fontId="4" fillId="0" borderId="28" xfId="0" applyFont="1" applyBorder="1">
      <alignment vertical="center"/>
    </xf>
    <xf numFmtId="0" fontId="4" fillId="0" borderId="36" xfId="0" applyFont="1" applyBorder="1">
      <alignment vertical="center"/>
    </xf>
    <xf numFmtId="0" fontId="6" fillId="0" borderId="38" xfId="0" applyFont="1" applyBorder="1">
      <alignment vertical="center"/>
    </xf>
    <xf numFmtId="0" fontId="5" fillId="0" borderId="26" xfId="0" applyFont="1" applyBorder="1">
      <alignment vertical="center"/>
    </xf>
    <xf numFmtId="0" fontId="13" fillId="4" borderId="37" xfId="0" applyFont="1" applyFill="1" applyBorder="1" applyAlignment="1">
      <alignment horizontal="centerContinuous" vertical="center"/>
    </xf>
    <xf numFmtId="0" fontId="13" fillId="4" borderId="34" xfId="0" applyFont="1" applyFill="1" applyBorder="1" applyAlignment="1">
      <alignment horizontal="centerContinuous" vertical="center"/>
    </xf>
    <xf numFmtId="10" fontId="6" fillId="0" borderId="1" xfId="4" applyNumberFormat="1" applyFont="1" applyBorder="1">
      <alignment vertical="center"/>
    </xf>
    <xf numFmtId="10" fontId="6" fillId="0" borderId="30" xfId="4" applyNumberFormat="1" applyFont="1" applyBorder="1">
      <alignment vertical="center"/>
    </xf>
    <xf numFmtId="10" fontId="7" fillId="0" borderId="1" xfId="4" applyNumberFormat="1" applyFont="1" applyBorder="1">
      <alignment vertical="center"/>
    </xf>
    <xf numFmtId="0" fontId="14" fillId="0" borderId="2" xfId="0" applyFont="1" applyBorder="1">
      <alignment vertical="center"/>
    </xf>
    <xf numFmtId="41" fontId="14" fillId="0" borderId="1" xfId="1" applyNumberFormat="1" applyFont="1" applyBorder="1">
      <alignment vertical="center"/>
    </xf>
    <xf numFmtId="10" fontId="14" fillId="0" borderId="1" xfId="4" applyNumberFormat="1" applyFont="1" applyBorder="1">
      <alignment vertical="center"/>
    </xf>
    <xf numFmtId="41" fontId="15" fillId="0" borderId="1" xfId="1" applyFont="1" applyBorder="1">
      <alignment vertical="center"/>
    </xf>
    <xf numFmtId="0" fontId="4" fillId="0" borderId="40" xfId="0" applyFont="1" applyFill="1" applyBorder="1">
      <alignment vertical="center"/>
    </xf>
    <xf numFmtId="41" fontId="4" fillId="0" borderId="40" xfId="1" applyFont="1" applyBorder="1">
      <alignment vertical="center"/>
    </xf>
    <xf numFmtId="0" fontId="5" fillId="0" borderId="39" xfId="0" applyFont="1" applyBorder="1">
      <alignment vertical="center"/>
    </xf>
    <xf numFmtId="0" fontId="5" fillId="0" borderId="2" xfId="0" applyFont="1" applyBorder="1" applyAlignment="1">
      <alignment horizontal="left" vertical="center"/>
    </xf>
    <xf numFmtId="0" fontId="12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/>
    </xf>
    <xf numFmtId="0" fontId="11" fillId="0" borderId="31" xfId="0" applyFont="1" applyBorder="1" applyAlignment="1">
      <alignment horizontal="left" vertical="center"/>
    </xf>
    <xf numFmtId="0" fontId="11" fillId="0" borderId="32" xfId="0" applyFont="1" applyBorder="1" applyAlignment="1">
      <alignment horizontal="left" vertical="center"/>
    </xf>
    <xf numFmtId="0" fontId="11" fillId="0" borderId="33" xfId="0" applyFont="1" applyBorder="1" applyAlignment="1">
      <alignment horizontal="left" vertical="center"/>
    </xf>
    <xf numFmtId="0" fontId="4" fillId="0" borderId="26" xfId="0" applyFont="1" applyFill="1" applyBorder="1" applyAlignment="1">
      <alignment horizontal="left" vertical="center" wrapText="1"/>
    </xf>
    <xf numFmtId="0" fontId="4" fillId="0" borderId="27" xfId="0" applyFont="1" applyFill="1" applyBorder="1" applyAlignment="1">
      <alignment horizontal="left" vertical="center" wrapText="1"/>
    </xf>
    <xf numFmtId="0" fontId="4" fillId="0" borderId="28" xfId="0" applyFont="1" applyFill="1" applyBorder="1" applyAlignment="1">
      <alignment horizontal="left" vertical="center" wrapText="1"/>
    </xf>
    <xf numFmtId="41" fontId="4" fillId="0" borderId="26" xfId="1" applyFont="1" applyBorder="1" applyAlignment="1">
      <alignment horizontal="center" vertical="center"/>
    </xf>
    <xf numFmtId="41" fontId="4" fillId="0" borderId="27" xfId="1" applyFont="1" applyBorder="1" applyAlignment="1">
      <alignment horizontal="center" vertical="center"/>
    </xf>
    <xf numFmtId="41" fontId="4" fillId="0" borderId="42" xfId="1" applyFont="1" applyBorder="1" applyAlignment="1">
      <alignment horizontal="center" vertical="center"/>
    </xf>
    <xf numFmtId="0" fontId="4" fillId="0" borderId="41" xfId="0" applyFont="1" applyBorder="1" applyAlignment="1">
      <alignment horizontal="left" vertical="center" wrapText="1"/>
    </xf>
    <xf numFmtId="0" fontId="4" fillId="0" borderId="27" xfId="0" applyFont="1" applyBorder="1" applyAlignment="1">
      <alignment horizontal="left" vertical="center" wrapText="1"/>
    </xf>
    <xf numFmtId="0" fontId="4" fillId="0" borderId="42" xfId="0" applyFont="1" applyBorder="1" applyAlignment="1">
      <alignment horizontal="left" vertical="center" wrapText="1"/>
    </xf>
  </cellXfs>
  <cellStyles count="5">
    <cellStyle name="백분율" xfId="4" builtinId="5"/>
    <cellStyle name="쉼표 [0]" xfId="1" builtinId="6"/>
    <cellStyle name="쉼표 [0] 2" xfId="3"/>
    <cellStyle name="표준" xfId="0" builtinId="0"/>
    <cellStyle name="표준 2" xfId="2"/>
  </cellStyles>
  <dxfs count="0"/>
  <tableStyles count="0" defaultTableStyle="TableStyleMedium9" defaultPivotStyle="PivotStyleLight16"/>
  <colors>
    <mruColors>
      <color rgb="FF0000FF"/>
      <color rgb="FF99FFCC"/>
      <color rgb="FF66FF99"/>
      <color rgb="FF99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60"/>
  <sheetViews>
    <sheetView showGridLines="0" tabSelected="1" view="pageBreakPreview" zoomScale="130" zoomScaleNormal="115" zoomScaleSheetLayoutView="130" workbookViewId="0">
      <selection activeCell="A25" sqref="A25"/>
    </sheetView>
  </sheetViews>
  <sheetFormatPr defaultColWidth="8.88671875" defaultRowHeight="11.25" x14ac:dyDescent="0.15"/>
  <cols>
    <col min="1" max="1" width="15.109375" style="1" customWidth="1"/>
    <col min="2" max="2" width="13" style="1" customWidth="1"/>
    <col min="3" max="3" width="14.109375" style="1" customWidth="1"/>
    <col min="4" max="4" width="12.44140625" style="1" customWidth="1"/>
    <col min="5" max="5" width="10.6640625" style="1" customWidth="1"/>
    <col min="6" max="6" width="9.5546875" style="1" customWidth="1"/>
    <col min="7" max="7" width="12.5546875" style="1" customWidth="1"/>
    <col min="8" max="8" width="16.88671875" style="1" customWidth="1"/>
    <col min="9" max="9" width="10.21875" style="1" bestFit="1" customWidth="1"/>
    <col min="10" max="16384" width="8.88671875" style="1"/>
  </cols>
  <sheetData>
    <row r="1" spans="1:12" ht="54.75" customHeight="1" thickBot="1" x14ac:dyDescent="0.2">
      <c r="A1" s="92" t="s">
        <v>39</v>
      </c>
      <c r="B1" s="93"/>
      <c r="C1" s="93"/>
      <c r="D1" s="93"/>
      <c r="E1" s="93"/>
      <c r="F1" s="93"/>
      <c r="G1" s="93"/>
      <c r="H1" s="93"/>
    </row>
    <row r="2" spans="1:12" ht="20.100000000000001" customHeight="1" thickBot="1" x14ac:dyDescent="0.2">
      <c r="A2" s="60" t="s">
        <v>12</v>
      </c>
      <c r="B2" s="61" t="s">
        <v>18</v>
      </c>
      <c r="C2" s="61" t="s">
        <v>19</v>
      </c>
      <c r="D2" s="79" t="s">
        <v>4</v>
      </c>
      <c r="E2" s="80"/>
    </row>
    <row r="3" spans="1:12" ht="20.100000000000001" customHeight="1" thickTop="1" x14ac:dyDescent="0.15">
      <c r="A3" s="2" t="s">
        <v>7</v>
      </c>
      <c r="B3" s="3">
        <f>B19</f>
        <v>49772138</v>
      </c>
      <c r="C3" s="82">
        <f>B3/B14</f>
        <v>0.78213359765886425</v>
      </c>
      <c r="D3" s="77"/>
      <c r="E3" s="73"/>
    </row>
    <row r="4" spans="1:12" ht="20.100000000000001" customHeight="1" x14ac:dyDescent="0.15">
      <c r="A4" s="91" t="s">
        <v>13</v>
      </c>
      <c r="B4" s="5">
        <f>H27</f>
        <v>16339390</v>
      </c>
      <c r="C4" s="6"/>
      <c r="D4" s="78" t="s">
        <v>27</v>
      </c>
      <c r="E4" s="74"/>
    </row>
    <row r="5" spans="1:12" ht="20.100000000000001" customHeight="1" x14ac:dyDescent="0.15">
      <c r="A5" s="91" t="s">
        <v>61</v>
      </c>
      <c r="B5" s="5">
        <f>H28</f>
        <v>25057653</v>
      </c>
      <c r="C5" s="6"/>
      <c r="D5" s="78" t="s">
        <v>59</v>
      </c>
      <c r="E5" s="74"/>
    </row>
    <row r="6" spans="1:12" ht="20.100000000000001" customHeight="1" x14ac:dyDescent="0.15">
      <c r="A6" s="91" t="s">
        <v>8</v>
      </c>
      <c r="B6" s="5">
        <f t="shared" ref="B6" si="0">H29</f>
        <v>8375095</v>
      </c>
      <c r="C6" s="6"/>
      <c r="D6" s="78" t="s">
        <v>60</v>
      </c>
      <c r="E6" s="74"/>
    </row>
    <row r="7" spans="1:12" ht="20.100000000000001" customHeight="1" x14ac:dyDescent="0.15">
      <c r="A7" s="84" t="s">
        <v>5</v>
      </c>
      <c r="B7" s="8">
        <f>SUM(B8:B11)</f>
        <v>5638000</v>
      </c>
      <c r="C7" s="81">
        <f>B7/B14</f>
        <v>8.8597142915594188E-2</v>
      </c>
      <c r="D7" s="78"/>
      <c r="E7" s="74"/>
    </row>
    <row r="8" spans="1:12" ht="20.100000000000001" customHeight="1" x14ac:dyDescent="0.15">
      <c r="A8" s="4" t="str">
        <f>A32</f>
        <v>가. 유인물비</v>
      </c>
      <c r="B8" s="5">
        <f>B32</f>
        <v>730000</v>
      </c>
      <c r="C8" s="66"/>
      <c r="D8" s="78"/>
      <c r="E8" s="74"/>
    </row>
    <row r="9" spans="1:12" ht="20.100000000000001" customHeight="1" x14ac:dyDescent="0.15">
      <c r="A9" s="4" t="str">
        <f>A38</f>
        <v>나. 전산처리비</v>
      </c>
      <c r="B9" s="5">
        <f>B38</f>
        <v>900000</v>
      </c>
      <c r="C9" s="66"/>
      <c r="D9" s="78"/>
      <c r="E9" s="74"/>
    </row>
    <row r="10" spans="1:12" ht="20.100000000000001" customHeight="1" x14ac:dyDescent="0.15">
      <c r="A10" s="4" t="s">
        <v>33</v>
      </c>
      <c r="B10" s="5">
        <f>B42</f>
        <v>1800000</v>
      </c>
      <c r="C10" s="66"/>
      <c r="D10" s="78"/>
      <c r="E10" s="74"/>
    </row>
    <row r="11" spans="1:12" ht="20.100000000000001" customHeight="1" x14ac:dyDescent="0.15">
      <c r="A11" s="4" t="s">
        <v>36</v>
      </c>
      <c r="B11" s="5">
        <f>B48</f>
        <v>2208000</v>
      </c>
      <c r="C11" s="66"/>
      <c r="D11" s="78"/>
      <c r="E11" s="74"/>
    </row>
    <row r="12" spans="1:12" ht="20.100000000000001" customHeight="1" x14ac:dyDescent="0.15">
      <c r="A12" s="84" t="str">
        <f>A54</f>
        <v>3. 일반관리비</v>
      </c>
      <c r="B12" s="85">
        <f>B54</f>
        <v>3324608.28</v>
      </c>
      <c r="C12" s="86">
        <f>B12/B14</f>
        <v>5.2243844434467501E-2</v>
      </c>
      <c r="D12" s="78" t="s">
        <v>37</v>
      </c>
      <c r="E12" s="74"/>
      <c r="H12" s="11"/>
    </row>
    <row r="13" spans="1:12" ht="20.100000000000001" customHeight="1" x14ac:dyDescent="0.15">
      <c r="A13" s="7" t="str">
        <f>A55</f>
        <v>4. 이윤</v>
      </c>
      <c r="B13" s="8">
        <f>B55-2734</f>
        <v>4901617.3143799994</v>
      </c>
      <c r="C13" s="81">
        <f>B13/B14</f>
        <v>7.7025414991074098E-2</v>
      </c>
      <c r="D13" s="78" t="s">
        <v>65</v>
      </c>
      <c r="E13" s="74"/>
      <c r="H13" s="31"/>
    </row>
    <row r="14" spans="1:12" ht="20.100000000000001" customHeight="1" x14ac:dyDescent="0.15">
      <c r="A14" s="9" t="s">
        <v>28</v>
      </c>
      <c r="B14" s="10">
        <f>B3+B7+B13+B12</f>
        <v>63636363.594379999</v>
      </c>
      <c r="C14" s="83">
        <v>1</v>
      </c>
      <c r="D14" s="78" t="s">
        <v>66</v>
      </c>
      <c r="E14" s="74"/>
      <c r="F14" s="11"/>
      <c r="I14" s="11"/>
      <c r="J14" s="11"/>
    </row>
    <row r="15" spans="1:12" ht="20.100000000000001" customHeight="1" x14ac:dyDescent="0.15">
      <c r="A15" s="12" t="s">
        <v>29</v>
      </c>
      <c r="B15" s="13">
        <f>B14*10%</f>
        <v>6363636.3594380002</v>
      </c>
      <c r="C15" s="14"/>
      <c r="D15" s="78" t="s">
        <v>9</v>
      </c>
      <c r="E15" s="75"/>
      <c r="L15" s="1">
        <v>27</v>
      </c>
    </row>
    <row r="16" spans="1:12" ht="20.100000000000001" customHeight="1" thickBot="1" x14ac:dyDescent="0.2">
      <c r="A16" s="15" t="s">
        <v>30</v>
      </c>
      <c r="B16" s="16">
        <f>B14+B15</f>
        <v>69999999.953817993</v>
      </c>
      <c r="C16" s="17"/>
      <c r="D16" s="90" t="s">
        <v>10</v>
      </c>
      <c r="E16" s="76"/>
    </row>
    <row r="17" spans="1:10" ht="15" customHeight="1" x14ac:dyDescent="0.15">
      <c r="A17" s="18"/>
      <c r="B17" s="19"/>
    </row>
    <row r="18" spans="1:10" ht="20.100000000000001" customHeight="1" thickBot="1" x14ac:dyDescent="0.2">
      <c r="A18" s="18" t="s">
        <v>11</v>
      </c>
      <c r="B18" s="19"/>
    </row>
    <row r="19" spans="1:10" ht="17.25" customHeight="1" x14ac:dyDescent="0.15">
      <c r="A19" s="20" t="s">
        <v>7</v>
      </c>
      <c r="B19" s="21">
        <f>H30</f>
        <v>49772138</v>
      </c>
      <c r="C19" s="94" t="s">
        <v>14</v>
      </c>
      <c r="D19" s="95"/>
      <c r="E19" s="95"/>
      <c r="F19" s="95"/>
      <c r="G19" s="95"/>
      <c r="H19" s="96"/>
    </row>
    <row r="20" spans="1:10" ht="24.75" customHeight="1" x14ac:dyDescent="0.15">
      <c r="A20" s="22"/>
      <c r="B20" s="67"/>
      <c r="C20" s="62" t="s">
        <v>12</v>
      </c>
      <c r="D20" s="62" t="s">
        <v>20</v>
      </c>
      <c r="E20" s="62" t="s">
        <v>21</v>
      </c>
      <c r="F20" s="62" t="s">
        <v>22</v>
      </c>
      <c r="G20" s="62" t="s">
        <v>23</v>
      </c>
      <c r="H20" s="63" t="s">
        <v>24</v>
      </c>
    </row>
    <row r="21" spans="1:10" ht="17.25" customHeight="1" x14ac:dyDescent="0.15">
      <c r="A21" s="22"/>
      <c r="B21" s="67"/>
      <c r="C21" s="14" t="s">
        <v>0</v>
      </c>
      <c r="D21" s="87">
        <v>3327026</v>
      </c>
      <c r="E21" s="24">
        <f>TRUNC((D21*400%)/12)</f>
        <v>1109008</v>
      </c>
      <c r="F21" s="25">
        <f>TRUNC((D21+E21)/12)</f>
        <v>369669</v>
      </c>
      <c r="G21" s="26">
        <f>SUM(D21:F21)</f>
        <v>4805703</v>
      </c>
      <c r="H21" s="27">
        <f>G21*2</f>
        <v>9611406</v>
      </c>
    </row>
    <row r="22" spans="1:10" ht="17.25" hidden="1" customHeight="1" x14ac:dyDescent="0.15">
      <c r="A22" s="22"/>
      <c r="B22" s="67"/>
      <c r="C22" s="14" t="s">
        <v>1</v>
      </c>
      <c r="D22" s="87">
        <v>3216864</v>
      </c>
      <c r="E22" s="24">
        <f t="shared" ref="E22:E23" si="1">TRUNC((D22*400%)/12)</f>
        <v>1072288</v>
      </c>
      <c r="F22" s="25">
        <f t="shared" ref="F22:F23" si="2">TRUNC((D22+E22)/12)</f>
        <v>357429</v>
      </c>
      <c r="G22" s="26">
        <f t="shared" ref="G22:G23" si="3">SUM(D22:F22)</f>
        <v>4646581</v>
      </c>
      <c r="H22" s="27">
        <f t="shared" ref="H22:H23" si="4">G22*2</f>
        <v>9293162</v>
      </c>
    </row>
    <row r="23" spans="1:10" ht="17.25" customHeight="1" x14ac:dyDescent="0.15">
      <c r="A23" s="22"/>
      <c r="B23" s="67"/>
      <c r="C23" s="14" t="s">
        <v>1</v>
      </c>
      <c r="D23" s="87">
        <v>2551119</v>
      </c>
      <c r="E23" s="24">
        <f t="shared" si="1"/>
        <v>850373</v>
      </c>
      <c r="F23" s="25">
        <f t="shared" si="2"/>
        <v>283457</v>
      </c>
      <c r="G23" s="26">
        <f t="shared" si="3"/>
        <v>3684949</v>
      </c>
      <c r="H23" s="27">
        <f t="shared" si="4"/>
        <v>7369898</v>
      </c>
    </row>
    <row r="24" spans="1:10" ht="17.25" customHeight="1" x14ac:dyDescent="0.15">
      <c r="A24" s="22"/>
      <c r="B24" s="67"/>
      <c r="C24" s="14" t="s">
        <v>2</v>
      </c>
      <c r="D24" s="87">
        <v>1705337</v>
      </c>
      <c r="E24" s="24">
        <f>TRUNC((D24*400%)/12)</f>
        <v>568445</v>
      </c>
      <c r="F24" s="25">
        <f>TRUNC((D24+E24)/12)</f>
        <v>189481</v>
      </c>
      <c r="G24" s="26">
        <f>SUM(D24:F24)</f>
        <v>2463263</v>
      </c>
      <c r="H24" s="27">
        <f>G24*2</f>
        <v>4926526</v>
      </c>
    </row>
    <row r="25" spans="1:10" ht="50.25" customHeight="1" x14ac:dyDescent="0.15">
      <c r="A25" s="22"/>
      <c r="B25" s="33"/>
      <c r="C25" s="97" t="s">
        <v>40</v>
      </c>
      <c r="D25" s="98"/>
      <c r="E25" s="98"/>
      <c r="F25" s="98"/>
      <c r="G25" s="98"/>
      <c r="H25" s="99"/>
    </row>
    <row r="26" spans="1:10" ht="17.25" customHeight="1" x14ac:dyDescent="0.15">
      <c r="A26" s="22"/>
      <c r="B26" s="33"/>
      <c r="C26" s="28" t="s">
        <v>12</v>
      </c>
      <c r="D26" s="28" t="s">
        <v>15</v>
      </c>
      <c r="E26" s="28" t="s">
        <v>3</v>
      </c>
      <c r="F26" s="28" t="s">
        <v>16</v>
      </c>
      <c r="G26" s="28" t="s">
        <v>6</v>
      </c>
      <c r="H26" s="29" t="s">
        <v>4</v>
      </c>
    </row>
    <row r="27" spans="1:10" ht="17.25" customHeight="1" x14ac:dyDescent="0.15">
      <c r="A27" s="22"/>
      <c r="B27" s="33"/>
      <c r="C27" s="14" t="s">
        <v>0</v>
      </c>
      <c r="D27" s="24">
        <f>H21</f>
        <v>9611406</v>
      </c>
      <c r="E27" s="14">
        <v>1</v>
      </c>
      <c r="F27" s="14">
        <v>5</v>
      </c>
      <c r="G27" s="30">
        <v>0.34</v>
      </c>
      <c r="H27" s="72">
        <f>TRUNC((D27*G27)*E27*F27)</f>
        <v>16339390</v>
      </c>
      <c r="I27" s="31"/>
      <c r="J27" s="32"/>
    </row>
    <row r="28" spans="1:10" ht="17.25" customHeight="1" x14ac:dyDescent="0.15">
      <c r="A28" s="22"/>
      <c r="B28" s="33"/>
      <c r="C28" s="14" t="s">
        <v>1</v>
      </c>
      <c r="D28" s="24">
        <f>H23</f>
        <v>7369898</v>
      </c>
      <c r="E28" s="14">
        <v>2</v>
      </c>
      <c r="F28" s="14">
        <v>5</v>
      </c>
      <c r="G28" s="30">
        <v>0.34</v>
      </c>
      <c r="H28" s="72">
        <f>TRUNC((D28*G28)*E28*F28)</f>
        <v>25057653</v>
      </c>
      <c r="I28" s="31"/>
      <c r="J28" s="32"/>
    </row>
    <row r="29" spans="1:10" ht="17.25" customHeight="1" x14ac:dyDescent="0.15">
      <c r="A29" s="22"/>
      <c r="B29" s="33"/>
      <c r="C29" s="14" t="str">
        <f>C24</f>
        <v>연구보조원</v>
      </c>
      <c r="D29" s="24">
        <f>H24</f>
        <v>4926526</v>
      </c>
      <c r="E29" s="14">
        <v>1</v>
      </c>
      <c r="F29" s="14">
        <v>5</v>
      </c>
      <c r="G29" s="30">
        <v>0.34</v>
      </c>
      <c r="H29" s="72">
        <f>TRUNC((D29*G29)*E29*F29)+1</f>
        <v>8375095</v>
      </c>
      <c r="I29" s="31"/>
      <c r="J29" s="32"/>
    </row>
    <row r="30" spans="1:10" ht="17.25" customHeight="1" thickBot="1" x14ac:dyDescent="0.2">
      <c r="A30" s="22"/>
      <c r="B30" s="33"/>
      <c r="C30" s="34" t="s">
        <v>17</v>
      </c>
      <c r="D30" s="35"/>
      <c r="E30" s="36">
        <v>4</v>
      </c>
      <c r="F30" s="36"/>
      <c r="G30" s="37"/>
      <c r="H30" s="38">
        <f>SUM(H27:H29)</f>
        <v>49772138</v>
      </c>
      <c r="I30" s="31"/>
    </row>
    <row r="31" spans="1:10" ht="17.25" customHeight="1" x14ac:dyDescent="0.15">
      <c r="A31" s="39" t="s">
        <v>5</v>
      </c>
      <c r="B31" s="40">
        <f>SUM(B32:B53)</f>
        <v>5638000</v>
      </c>
      <c r="C31" s="41"/>
      <c r="D31" s="42"/>
      <c r="E31" s="42"/>
      <c r="F31" s="42"/>
      <c r="G31" s="42"/>
      <c r="H31" s="43"/>
    </row>
    <row r="32" spans="1:10" ht="20.100000000000001" customHeight="1" x14ac:dyDescent="0.15">
      <c r="A32" s="44" t="s">
        <v>41</v>
      </c>
      <c r="B32" s="45">
        <f>H37</f>
        <v>730000</v>
      </c>
      <c r="C32" s="46" t="s">
        <v>55</v>
      </c>
      <c r="D32" s="47"/>
      <c r="E32" s="47"/>
      <c r="F32" s="47"/>
      <c r="G32" s="47"/>
      <c r="H32" s="48"/>
    </row>
    <row r="33" spans="1:12" ht="20.100000000000001" customHeight="1" x14ac:dyDescent="0.15">
      <c r="A33" s="49"/>
      <c r="B33" s="68"/>
      <c r="C33" s="65" t="s">
        <v>12</v>
      </c>
      <c r="D33" s="65" t="s">
        <v>15</v>
      </c>
      <c r="E33" s="65" t="s">
        <v>50</v>
      </c>
      <c r="F33" s="65" t="s">
        <v>51</v>
      </c>
      <c r="G33" s="65"/>
      <c r="H33" s="64" t="s">
        <v>25</v>
      </c>
    </row>
    <row r="34" spans="1:12" ht="20.100000000000001" customHeight="1" x14ac:dyDescent="0.15">
      <c r="A34" s="49"/>
      <c r="B34" s="69"/>
      <c r="C34" s="50" t="s">
        <v>53</v>
      </c>
      <c r="D34" s="23">
        <v>100</v>
      </c>
      <c r="E34" s="23">
        <v>50</v>
      </c>
      <c r="F34" s="23">
        <v>10</v>
      </c>
      <c r="G34" s="23"/>
      <c r="H34" s="51">
        <f>D34*E34*F34</f>
        <v>50000</v>
      </c>
    </row>
    <row r="35" spans="1:12" ht="20.100000000000001" customHeight="1" x14ac:dyDescent="0.15">
      <c r="A35" s="49"/>
      <c r="B35" s="69"/>
      <c r="C35" s="50" t="s">
        <v>54</v>
      </c>
      <c r="D35" s="23">
        <v>100</v>
      </c>
      <c r="E35" s="23">
        <v>200</v>
      </c>
      <c r="F35" s="23">
        <v>30</v>
      </c>
      <c r="G35" s="23"/>
      <c r="H35" s="51">
        <f>D35*E35*F35</f>
        <v>600000</v>
      </c>
    </row>
    <row r="36" spans="1:12" ht="20.100000000000001" customHeight="1" x14ac:dyDescent="0.15">
      <c r="A36" s="49"/>
      <c r="B36" s="69"/>
      <c r="C36" s="50" t="s">
        <v>52</v>
      </c>
      <c r="D36" s="100" t="s">
        <v>62</v>
      </c>
      <c r="E36" s="101"/>
      <c r="F36" s="101"/>
      <c r="G36" s="102"/>
      <c r="H36" s="51">
        <f>I36*J36*K36*L36</f>
        <v>80000</v>
      </c>
      <c r="I36" s="1">
        <v>40</v>
      </c>
      <c r="J36" s="1">
        <v>100</v>
      </c>
      <c r="K36" s="1">
        <v>4</v>
      </c>
      <c r="L36" s="1">
        <v>5</v>
      </c>
    </row>
    <row r="37" spans="1:12" ht="20.100000000000001" customHeight="1" x14ac:dyDescent="0.15">
      <c r="A37" s="52"/>
      <c r="B37" s="70"/>
      <c r="D37" s="36"/>
      <c r="E37" s="36"/>
      <c r="F37" s="36"/>
      <c r="G37" s="34" t="s">
        <v>17</v>
      </c>
      <c r="H37" s="38">
        <f>SUM(H34:H36)</f>
        <v>730000</v>
      </c>
    </row>
    <row r="38" spans="1:12" ht="20.100000000000001" customHeight="1" x14ac:dyDescent="0.15">
      <c r="A38" s="44" t="s">
        <v>42</v>
      </c>
      <c r="B38" s="45">
        <f>H41</f>
        <v>900000</v>
      </c>
      <c r="C38" s="46" t="s">
        <v>63</v>
      </c>
      <c r="D38" s="47"/>
      <c r="E38" s="47"/>
      <c r="F38" s="47"/>
      <c r="G38" s="47"/>
      <c r="H38" s="48"/>
    </row>
    <row r="39" spans="1:12" ht="20.100000000000001" customHeight="1" x14ac:dyDescent="0.15">
      <c r="A39" s="49"/>
      <c r="B39" s="68"/>
      <c r="C39" s="65" t="s">
        <v>12</v>
      </c>
      <c r="D39" s="65" t="s">
        <v>15</v>
      </c>
      <c r="E39" s="65" t="s">
        <v>26</v>
      </c>
      <c r="F39" s="65"/>
      <c r="G39" s="65"/>
      <c r="H39" s="64" t="s">
        <v>25</v>
      </c>
    </row>
    <row r="40" spans="1:12" ht="20.100000000000001" customHeight="1" x14ac:dyDescent="0.15">
      <c r="A40" s="49"/>
      <c r="B40" s="69"/>
      <c r="C40" s="50" t="s">
        <v>38</v>
      </c>
      <c r="D40" s="23">
        <v>180000</v>
      </c>
      <c r="E40" s="23">
        <v>5</v>
      </c>
      <c r="F40" s="23"/>
      <c r="G40" s="23"/>
      <c r="H40" s="51">
        <f>+D40*E40</f>
        <v>900000</v>
      </c>
    </row>
    <row r="41" spans="1:12" ht="20.100000000000001" customHeight="1" x14ac:dyDescent="0.15">
      <c r="A41" s="52"/>
      <c r="B41" s="70"/>
      <c r="C41" s="1" t="s">
        <v>56</v>
      </c>
      <c r="D41" s="36"/>
      <c r="E41" s="36"/>
      <c r="F41" s="36"/>
      <c r="G41" s="34" t="s">
        <v>17</v>
      </c>
      <c r="H41" s="38">
        <f>SUM(H40:H40)</f>
        <v>900000</v>
      </c>
    </row>
    <row r="42" spans="1:12" ht="20.100000000000001" customHeight="1" x14ac:dyDescent="0.15">
      <c r="A42" s="44" t="s">
        <v>33</v>
      </c>
      <c r="B42" s="45">
        <f>H47</f>
        <v>1800000</v>
      </c>
      <c r="C42" s="46" t="s">
        <v>57</v>
      </c>
      <c r="D42" s="47"/>
      <c r="E42" s="47"/>
      <c r="F42" s="47"/>
      <c r="G42" s="47"/>
      <c r="H42" s="48"/>
    </row>
    <row r="43" spans="1:12" ht="20.100000000000001" customHeight="1" x14ac:dyDescent="0.15">
      <c r="A43" s="49"/>
      <c r="B43" s="68"/>
      <c r="C43" s="65" t="s">
        <v>12</v>
      </c>
      <c r="D43" s="65" t="s">
        <v>15</v>
      </c>
      <c r="E43" s="65" t="s">
        <v>26</v>
      </c>
      <c r="F43" s="65" t="s">
        <v>34</v>
      </c>
      <c r="G43" s="65"/>
      <c r="H43" s="64" t="s">
        <v>25</v>
      </c>
    </row>
    <row r="44" spans="1:12" ht="20.100000000000001" customHeight="1" x14ac:dyDescent="0.15">
      <c r="A44" s="49"/>
      <c r="B44" s="69"/>
      <c r="C44" s="50" t="s">
        <v>44</v>
      </c>
      <c r="D44" s="23">
        <v>30000</v>
      </c>
      <c r="E44" s="23">
        <v>3</v>
      </c>
      <c r="F44" s="23">
        <v>4</v>
      </c>
      <c r="G44" s="23"/>
      <c r="H44" s="51">
        <f>+D44*E44*F44</f>
        <v>360000</v>
      </c>
    </row>
    <row r="45" spans="1:12" ht="20.100000000000001" customHeight="1" x14ac:dyDescent="0.15">
      <c r="A45" s="49"/>
      <c r="B45" s="69"/>
      <c r="C45" s="50" t="s">
        <v>35</v>
      </c>
      <c r="D45" s="23">
        <v>30000</v>
      </c>
      <c r="E45" s="23">
        <v>6</v>
      </c>
      <c r="F45" s="23">
        <v>4</v>
      </c>
      <c r="G45" s="23"/>
      <c r="H45" s="51">
        <f>+D45*E45*F45</f>
        <v>720000</v>
      </c>
    </row>
    <row r="46" spans="1:12" ht="20.100000000000001" customHeight="1" x14ac:dyDescent="0.15">
      <c r="A46" s="49"/>
      <c r="B46" s="69"/>
      <c r="C46" s="50" t="s">
        <v>45</v>
      </c>
      <c r="D46" s="23">
        <v>30000</v>
      </c>
      <c r="E46" s="23">
        <v>6</v>
      </c>
      <c r="F46" s="23">
        <v>4</v>
      </c>
      <c r="G46" s="23"/>
      <c r="H46" s="51">
        <f>+D46*E46*F46</f>
        <v>720000</v>
      </c>
    </row>
    <row r="47" spans="1:12" ht="20.100000000000001" customHeight="1" x14ac:dyDescent="0.15">
      <c r="A47" s="52"/>
      <c r="B47" s="70"/>
      <c r="C47" s="1" t="s">
        <v>46</v>
      </c>
      <c r="D47" s="36"/>
      <c r="E47" s="36"/>
      <c r="F47" s="36"/>
      <c r="G47" s="34" t="s">
        <v>17</v>
      </c>
      <c r="H47" s="38">
        <f>SUM(H44:H46)</f>
        <v>1800000</v>
      </c>
    </row>
    <row r="48" spans="1:12" ht="20.100000000000001" customHeight="1" x14ac:dyDescent="0.15">
      <c r="A48" s="44" t="s">
        <v>43</v>
      </c>
      <c r="B48" s="45">
        <f>H53</f>
        <v>2208000</v>
      </c>
      <c r="C48" s="46" t="s">
        <v>58</v>
      </c>
      <c r="D48" s="47"/>
      <c r="E48" s="47"/>
      <c r="F48" s="47"/>
      <c r="G48" s="47"/>
      <c r="H48" s="48"/>
    </row>
    <row r="49" spans="1:8" ht="20.100000000000001" customHeight="1" x14ac:dyDescent="0.15">
      <c r="A49" s="49"/>
      <c r="B49" s="68"/>
      <c r="C49" s="65" t="s">
        <v>12</v>
      </c>
      <c r="D49" s="65" t="s">
        <v>15</v>
      </c>
      <c r="E49" s="65" t="s">
        <v>26</v>
      </c>
      <c r="F49" s="65" t="s">
        <v>34</v>
      </c>
      <c r="G49" s="65"/>
      <c r="H49" s="64" t="s">
        <v>25</v>
      </c>
    </row>
    <row r="50" spans="1:8" ht="20.100000000000001" customHeight="1" x14ac:dyDescent="0.15">
      <c r="A50" s="49"/>
      <c r="B50" s="69"/>
      <c r="C50" s="50" t="s">
        <v>64</v>
      </c>
      <c r="D50" s="23">
        <v>15200</v>
      </c>
      <c r="E50" s="23">
        <v>10</v>
      </c>
      <c r="F50" s="23">
        <v>4</v>
      </c>
      <c r="G50" s="23"/>
      <c r="H50" s="51">
        <f>+D50*E50*F50</f>
        <v>608000</v>
      </c>
    </row>
    <row r="51" spans="1:8" ht="20.100000000000001" customHeight="1" x14ac:dyDescent="0.15">
      <c r="A51" s="49"/>
      <c r="B51" s="69"/>
      <c r="C51" s="88" t="s">
        <v>47</v>
      </c>
      <c r="D51" s="89">
        <v>50000</v>
      </c>
      <c r="E51" s="23">
        <v>0</v>
      </c>
      <c r="F51" s="23">
        <v>0</v>
      </c>
      <c r="G51" s="23"/>
      <c r="H51" s="51">
        <f>+D51*E51*F51</f>
        <v>0</v>
      </c>
    </row>
    <row r="52" spans="1:8" ht="20.100000000000001" customHeight="1" x14ac:dyDescent="0.15">
      <c r="A52" s="49"/>
      <c r="B52" s="69"/>
      <c r="C52" s="88" t="s">
        <v>48</v>
      </c>
      <c r="D52" s="89">
        <v>40000</v>
      </c>
      <c r="E52" s="23">
        <v>10</v>
      </c>
      <c r="F52" s="23">
        <v>4</v>
      </c>
      <c r="G52" s="23"/>
      <c r="H52" s="51">
        <f>+D52*E52*F52</f>
        <v>1600000</v>
      </c>
    </row>
    <row r="53" spans="1:8" ht="36.75" customHeight="1" x14ac:dyDescent="0.15">
      <c r="A53" s="52"/>
      <c r="B53" s="70"/>
      <c r="C53" s="103" t="s">
        <v>49</v>
      </c>
      <c r="D53" s="104"/>
      <c r="E53" s="104"/>
      <c r="F53" s="105"/>
      <c r="G53" s="34" t="s">
        <v>17</v>
      </c>
      <c r="H53" s="38">
        <f>SUM(H50:H52)</f>
        <v>2208000</v>
      </c>
    </row>
    <row r="54" spans="1:8" ht="20.100000000000001" customHeight="1" thickBot="1" x14ac:dyDescent="0.2">
      <c r="A54" s="53" t="s">
        <v>31</v>
      </c>
      <c r="B54" s="54">
        <f>((B19+B31)*6%)</f>
        <v>3324608.28</v>
      </c>
      <c r="C54" s="55"/>
      <c r="D54" s="56"/>
      <c r="E54" s="56"/>
      <c r="F54" s="56"/>
      <c r="G54" s="56"/>
      <c r="H54" s="57"/>
    </row>
    <row r="55" spans="1:8" ht="20.100000000000001" customHeight="1" thickBot="1" x14ac:dyDescent="0.2">
      <c r="A55" s="53" t="s">
        <v>32</v>
      </c>
      <c r="B55" s="54">
        <f>((B19+B31+B54)*8.35%)</f>
        <v>4904351.3143799994</v>
      </c>
      <c r="C55" s="55"/>
      <c r="D55" s="56"/>
      <c r="E55" s="56"/>
      <c r="F55" s="56"/>
      <c r="G55" s="56"/>
      <c r="H55" s="57"/>
    </row>
    <row r="56" spans="1:8" ht="10.5" customHeight="1" x14ac:dyDescent="0.15">
      <c r="B56" s="11"/>
    </row>
    <row r="57" spans="1:8" x14ac:dyDescent="0.15">
      <c r="B57" s="71"/>
      <c r="F57" s="11"/>
    </row>
    <row r="58" spans="1:8" x14ac:dyDescent="0.15">
      <c r="B58" s="58"/>
    </row>
    <row r="60" spans="1:8" x14ac:dyDescent="0.15">
      <c r="B60" s="59"/>
    </row>
  </sheetData>
  <mergeCells count="5">
    <mergeCell ref="A1:H1"/>
    <mergeCell ref="C19:H19"/>
    <mergeCell ref="C25:H25"/>
    <mergeCell ref="D36:G36"/>
    <mergeCell ref="C53:F53"/>
  </mergeCells>
  <phoneticPr fontId="2" type="noConversion"/>
  <printOptions horizontalCentered="1"/>
  <pageMargins left="0.23622047244094491" right="0.23622047244094491" top="0.39370078740157483" bottom="0.39370078740157483" header="0.31496062992125984" footer="0.31496062992125984"/>
  <pageSetup paperSize="9" scale="68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산출내역서</vt:lpstr>
      <vt:lpstr>산출내역서!Print_Area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항만물류팀04</dc:creator>
  <cp:lastModifiedBy>MOF</cp:lastModifiedBy>
  <cp:lastPrinted>2022-10-24T07:09:37Z</cp:lastPrinted>
  <dcterms:created xsi:type="dcterms:W3CDTF">2006-10-15T06:43:35Z</dcterms:created>
  <dcterms:modified xsi:type="dcterms:W3CDTF">2022-11-07T04:50:10Z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asoo_Trace_ID">
    <vt:lpwstr>eyJub2RlMSI6eyJkc2QiOiIwMTAwMDAwMDAwMDAyNTYzIiwibG9nVGltZSI6IjIwMjItMDUtMjRUMDI6MjI6NTlaIiwicElEIjoxLCJ0cmFjZUlkIjoiMDVCRUExMTQ2RDE3NEI1NDlENTU3QUY2RjM3NkYyMzIiLCJ1c2VyQ29kZSI6IjE5MTExMDE3In0sIm5vZGUyIjp7ImRzZCI6IjAxMDAwMDAwMDAwMDI1NjMiLCJsb2dUaW1lIjoiMjA</vt:lpwstr>
  </property>
</Properties>
</file>